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4" activeTab="0"/>
  </bookViews>
  <sheets>
    <sheet name="Hβ_parameters" sheetId="1" r:id="rId1"/>
  </sheets>
  <definedNames/>
  <calcPr fullCalcOnLoad="1"/>
</workbook>
</file>

<file path=xl/sharedStrings.xml><?xml version="1.0" encoding="utf-8"?>
<sst xmlns="http://schemas.openxmlformats.org/spreadsheetml/2006/main" count="108" uniqueCount="70">
  <si>
    <t>----------------------------------------------------------------------------------------------------------------------------------------------------------------------------------------------------------------------------------</t>
  </si>
  <si>
    <t>Observation</t>
  </si>
  <si>
    <t>Obs.date</t>
  </si>
  <si>
    <t>HJD</t>
  </si>
  <si>
    <t>TIME</t>
  </si>
  <si>
    <t>TW</t>
  </si>
  <si>
    <t>TW_B</t>
  </si>
  <si>
    <t>TW_R</t>
  </si>
  <si>
    <t>FWHM</t>
  </si>
  <si>
    <t>v_HWHM(B)</t>
  </si>
  <si>
    <t>v_HWHM(R)</t>
  </si>
  <si>
    <t>I_B</t>
  </si>
  <si>
    <t>I_c</t>
  </si>
  <si>
    <t>I_R</t>
  </si>
  <si>
    <t>V/R</t>
  </si>
  <si>
    <t>E/C</t>
  </si>
  <si>
    <t>Vr_B</t>
  </si>
  <si>
    <t>Vr_c</t>
  </si>
  <si>
    <t>Vr_R</t>
  </si>
  <si>
    <t>P-P</t>
  </si>
  <si>
    <t>P-P/TW</t>
  </si>
  <si>
    <t>sources</t>
  </si>
  <si>
    <t>(UT)</t>
  </si>
  <si>
    <t>2400000+</t>
  </si>
  <si>
    <t>(km/s)</t>
  </si>
  <si>
    <t>(I_B/I_R)</t>
  </si>
  <si>
    <t>(I_B+I_R)/2</t>
  </si>
  <si>
    <t>( km/s)</t>
  </si>
  <si>
    <t>PS-00100(Ver.31)</t>
  </si>
  <si>
    <t>2000.01.25</t>
  </si>
  <si>
    <t>Elodie-PS00100(Ver.31)</t>
  </si>
  <si>
    <t>PS20000126_mean(2)</t>
  </si>
  <si>
    <t>2000.01.26</t>
  </si>
  <si>
    <t>Elodie_PS20000126_mean(2): Ver.31</t>
  </si>
  <si>
    <t>PS20000128_mean(2) : Ver.31</t>
  </si>
  <si>
    <t>2000.01.28</t>
  </si>
  <si>
    <t>PS20000128_mean(2): Ver.31</t>
  </si>
  <si>
    <t>PS20000129_mean(2) : Ver.31</t>
  </si>
  <si>
    <t>2000.01.29</t>
  </si>
  <si>
    <t>PS20000129_mean(2): Ver.31</t>
  </si>
  <si>
    <t>ccd_PS20001209: Ver.31</t>
  </si>
  <si>
    <t>2000.12.09</t>
  </si>
  <si>
    <t>ccd_PS20001210: Ver.31</t>
  </si>
  <si>
    <t>2000.12.10</t>
  </si>
  <si>
    <t>PS20001213: Ver.31</t>
  </si>
  <si>
    <t>2000.12.13</t>
  </si>
  <si>
    <t>ccd_PS20001213: Ver.31</t>
  </si>
  <si>
    <t>PS20011121_mean(2) : Ver.31</t>
  </si>
  <si>
    <t>2001.11.21</t>
  </si>
  <si>
    <t>PS20011122_mean(2) : Ver.31</t>
  </si>
  <si>
    <t>2001.11.22</t>
  </si>
  <si>
    <t>PS20011123 : Ver.31</t>
  </si>
  <si>
    <t>2001.11.23</t>
  </si>
  <si>
    <t>PS20011124_mean(2) : Ver.31</t>
  </si>
  <si>
    <t>2001.11.24</t>
  </si>
  <si>
    <t>PS20011125_mean(2) : Ver.31</t>
  </si>
  <si>
    <t>2001.11.25</t>
  </si>
  <si>
    <t>PS20011127_mean(2) : Ver.31</t>
  </si>
  <si>
    <t>2001.11.27</t>
  </si>
  <si>
    <t>PS20011128_mean(2) : Ver.31</t>
  </si>
  <si>
    <t>2001.11.28</t>
  </si>
  <si>
    <t>I_B/Icont</t>
  </si>
  <si>
    <t>I_c/Icont</t>
  </si>
  <si>
    <t>I_R/Icont</t>
  </si>
  <si>
    <t>(I_B+I_R)/2/Icont</t>
  </si>
  <si>
    <t>添え字R,Bは、赤側・青側の輝線成分のピーク位置に対応する量を示す。</t>
  </si>
  <si>
    <t>TW:　ダブルピークの輝線成分が青側・赤側で光球成分とつながるところを読み取った。</t>
  </si>
  <si>
    <t>FWHM：　強い輝線ピーク値と、光球成分とつながる深い輝線成分の位置の平均の強度値を半値幅測定箇所とした。</t>
  </si>
  <si>
    <t>Vr_c：　赤側・青側の輝線成分に挟まれる領域の、強度が最も弱い箇所の視線速度。</t>
  </si>
  <si>
    <t>P-P：　輝線ピーク間の視線速度差</t>
  </si>
</sst>
</file>

<file path=xl/styles.xml><?xml version="1.0" encoding="utf-8"?>
<styleSheet xmlns="http://schemas.openxmlformats.org/spreadsheetml/2006/main">
  <numFmts count="10">
    <numFmt numFmtId="164" formatCode="GENERAL"/>
    <numFmt numFmtId="165" formatCode="0.00\ ;[RED]\(0.00\)"/>
    <numFmt numFmtId="166" formatCode="0\ ;[RED]\(0\)"/>
    <numFmt numFmtId="167" formatCode="0\ "/>
    <numFmt numFmtId="168" formatCode="0.00"/>
    <numFmt numFmtId="169" formatCode="0.000\ ;[RED]\(0.000\)"/>
    <numFmt numFmtId="170" formatCode="@"/>
    <numFmt numFmtId="171" formatCode="0.000\ "/>
    <numFmt numFmtId="172" formatCode="0.000"/>
    <numFmt numFmtId="173" formatCode="0.0000\ ;[RED]\(0.0000\)"/>
  </numFmts>
  <fonts count="5">
    <font>
      <sz val="11"/>
      <name val="ＭＳ Ｐゴシック"/>
      <family val="3"/>
    </font>
    <font>
      <sz val="10"/>
      <name val="Arial"/>
      <family val="0"/>
    </font>
    <font>
      <sz val="11"/>
      <color indexed="8"/>
      <name val="ＭＳ Ｐゴシック"/>
      <family val="3"/>
    </font>
    <font>
      <sz val="11"/>
      <color indexed="17"/>
      <name val="ＭＳ Ｐゴシック"/>
      <family val="3"/>
    </font>
    <font>
      <sz val="11"/>
      <color indexed="10"/>
      <name val="ＭＳ Ｐゴシック"/>
      <family val="3"/>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9">
    <xf numFmtId="164" fontId="0" fillId="0" borderId="0" xfId="0" applyAlignment="1">
      <alignment/>
    </xf>
    <xf numFmtId="164" fontId="0" fillId="0" borderId="0" xfId="0" applyFon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167" fontId="0" fillId="0" borderId="0" xfId="0" applyNumberFormat="1" applyAlignment="1">
      <alignment/>
    </xf>
    <xf numFmtId="169" fontId="0" fillId="0" borderId="0" xfId="0" applyNumberFormat="1" applyAlignment="1">
      <alignment/>
    </xf>
    <xf numFmtId="170" fontId="0" fillId="0" borderId="0" xfId="0" applyNumberFormat="1" applyFont="1" applyAlignment="1">
      <alignment/>
    </xf>
    <xf numFmtId="169" fontId="0" fillId="0" borderId="0" xfId="0" applyNumberFormat="1" applyFont="1" applyAlignment="1">
      <alignment horizontal="center"/>
    </xf>
    <xf numFmtId="164" fontId="2" fillId="0" borderId="0" xfId="0" applyFont="1" applyAlignment="1">
      <alignment horizontal="left"/>
    </xf>
    <xf numFmtId="164" fontId="2" fillId="0" borderId="0" xfId="0" applyFont="1" applyAlignment="1">
      <alignment/>
    </xf>
    <xf numFmtId="169" fontId="2" fillId="0" borderId="0" xfId="0" applyNumberFormat="1" applyFont="1" applyAlignment="1">
      <alignment horizontal="center"/>
    </xf>
    <xf numFmtId="165" fontId="2" fillId="0" borderId="0" xfId="0" applyNumberFormat="1" applyFont="1" applyAlignment="1">
      <alignment horizontal="center"/>
    </xf>
    <xf numFmtId="167" fontId="2" fillId="0" borderId="0" xfId="0" applyNumberFormat="1" applyFont="1" applyAlignment="1">
      <alignment horizontal="center"/>
    </xf>
    <xf numFmtId="166" fontId="2" fillId="0" borderId="0" xfId="0" applyNumberFormat="1" applyFont="1" applyAlignment="1">
      <alignment horizontal="center"/>
    </xf>
    <xf numFmtId="168" fontId="2" fillId="0" borderId="0" xfId="0" applyNumberFormat="1" applyFont="1" applyAlignment="1">
      <alignment horizontal="center"/>
    </xf>
    <xf numFmtId="169" fontId="2" fillId="0" borderId="0" xfId="0" applyNumberFormat="1" applyFont="1" applyAlignment="1">
      <alignment horizontal="center"/>
    </xf>
    <xf numFmtId="164" fontId="3" fillId="0" borderId="0" xfId="0" applyFont="1" applyAlignment="1">
      <alignment horizontal="left"/>
    </xf>
    <xf numFmtId="164" fontId="3" fillId="0" borderId="0" xfId="0" applyFont="1" applyAlignment="1">
      <alignment/>
    </xf>
    <xf numFmtId="164" fontId="2" fillId="0" borderId="0" xfId="0" applyFont="1" applyAlignment="1">
      <alignment horizontal="left"/>
    </xf>
    <xf numFmtId="165" fontId="2" fillId="0" borderId="0" xfId="0" applyNumberFormat="1" applyFont="1" applyAlignment="1">
      <alignment horizontal="center"/>
    </xf>
    <xf numFmtId="166" fontId="2" fillId="0" borderId="0" xfId="0" applyNumberFormat="1" applyFont="1" applyAlignment="1">
      <alignment horizontal="center"/>
    </xf>
    <xf numFmtId="167" fontId="2" fillId="0" borderId="0" xfId="0" applyNumberFormat="1" applyFont="1" applyAlignment="1">
      <alignment horizontal="center"/>
    </xf>
    <xf numFmtId="168" fontId="2" fillId="0" borderId="0" xfId="0" applyNumberFormat="1" applyFont="1" applyAlignment="1">
      <alignment horizontal="center"/>
    </xf>
    <xf numFmtId="164" fontId="2" fillId="0" borderId="0" xfId="0" applyFont="1" applyAlignment="1">
      <alignment/>
    </xf>
    <xf numFmtId="171" fontId="2" fillId="0" borderId="0" xfId="0" applyNumberFormat="1" applyFont="1" applyAlignment="1">
      <alignment horizontal="center"/>
    </xf>
    <xf numFmtId="171" fontId="2" fillId="0" borderId="0" xfId="0" applyNumberFormat="1" applyFont="1" applyAlignment="1">
      <alignment horizontal="center"/>
    </xf>
    <xf numFmtId="172" fontId="2" fillId="0" borderId="0" xfId="0" applyNumberFormat="1" applyFont="1" applyAlignment="1">
      <alignment horizontal="center"/>
    </xf>
    <xf numFmtId="164" fontId="4" fillId="0" borderId="0" xfId="0" applyFont="1" applyAlignment="1">
      <alignment/>
    </xf>
    <xf numFmtId="164" fontId="4" fillId="0" borderId="0" xfId="0" applyFont="1" applyAlignment="1">
      <alignment horizontal="left"/>
    </xf>
    <xf numFmtId="172" fontId="4" fillId="0" borderId="0" xfId="0" applyNumberFormat="1"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center"/>
    </xf>
    <xf numFmtId="167" fontId="4" fillId="0" borderId="0" xfId="0" applyNumberFormat="1" applyFont="1" applyAlignment="1">
      <alignment horizontal="center"/>
    </xf>
    <xf numFmtId="168" fontId="4" fillId="0" borderId="0" xfId="0" applyNumberFormat="1" applyFont="1" applyAlignment="1">
      <alignment horizontal="center"/>
    </xf>
    <xf numFmtId="169" fontId="4" fillId="0" borderId="0" xfId="0" applyNumberFormat="1" applyFont="1" applyAlignment="1">
      <alignment horizontal="center"/>
    </xf>
    <xf numFmtId="166" fontId="0" fillId="0" borderId="0" xfId="0" applyNumberFormat="1" applyFont="1" applyAlignment="1">
      <alignment horizontal="left"/>
    </xf>
    <xf numFmtId="173"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38"/>
  <sheetViews>
    <sheetView tabSelected="1" zoomScale="80" zoomScaleNormal="80" workbookViewId="0" topLeftCell="A1">
      <pane ySplit="5" topLeftCell="A6" activePane="bottomLeft" state="frozen"/>
      <selection pane="topLeft" activeCell="A1" sqref="A1"/>
      <selection pane="bottomLeft" activeCell="A27" sqref="A27"/>
    </sheetView>
  </sheetViews>
  <sheetFormatPr defaultColWidth="9.00390625" defaultRowHeight="13.5"/>
  <cols>
    <col min="1" max="1" width="34.625" style="0" customWidth="1"/>
    <col min="2" max="2" width="12.25390625" style="0" customWidth="1"/>
    <col min="3" max="3" width="13.75390625" style="1" customWidth="1"/>
    <col min="4" max="4" width="9.50390625" style="2" customWidth="1"/>
    <col min="5" max="5" width="8.00390625" style="3" customWidth="1"/>
    <col min="6" max="6" width="7.25390625" style="4" customWidth="1"/>
    <col min="7" max="7" width="7.375" style="3" customWidth="1"/>
    <col min="8" max="8" width="6.875" style="4" customWidth="1"/>
    <col min="9" max="9" width="11.50390625" style="4" customWidth="1"/>
    <col min="10" max="10" width="11.25390625" style="3" customWidth="1"/>
    <col min="11" max="11" width="9.75390625" style="5" customWidth="1"/>
    <col min="12" max="12" width="8.75390625" style="5" customWidth="1"/>
    <col min="13" max="13" width="8.50390625" style="5" customWidth="1"/>
    <col min="14" max="14" width="9.00390625" style="5" customWidth="1"/>
    <col min="15" max="15" width="15.875" style="5" customWidth="1"/>
    <col min="16" max="16" width="8.75390625" style="6" customWidth="1"/>
    <col min="17" max="19" width="8.75390625" style="0" customWidth="1"/>
    <col min="20" max="20" width="9.625" style="7" customWidth="1"/>
  </cols>
  <sheetData>
    <row r="2" ht="13.5">
      <c r="A2" s="8" t="s">
        <v>0</v>
      </c>
    </row>
    <row r="3" spans="1:21" ht="13.5">
      <c r="A3" s="1" t="s">
        <v>1</v>
      </c>
      <c r="B3" s="1" t="s">
        <v>2</v>
      </c>
      <c r="C3" s="1" t="s">
        <v>3</v>
      </c>
      <c r="D3" s="2" t="s">
        <v>4</v>
      </c>
      <c r="E3" s="3" t="s">
        <v>5</v>
      </c>
      <c r="F3" s="4" t="s">
        <v>6</v>
      </c>
      <c r="G3" s="4" t="s">
        <v>7</v>
      </c>
      <c r="H3" s="4" t="s">
        <v>8</v>
      </c>
      <c r="I3" s="4" t="s">
        <v>9</v>
      </c>
      <c r="J3" s="3" t="s">
        <v>10</v>
      </c>
      <c r="K3" s="5" t="s">
        <v>11</v>
      </c>
      <c r="L3" s="5" t="s">
        <v>12</v>
      </c>
      <c r="M3" s="5" t="s">
        <v>13</v>
      </c>
      <c r="N3" s="5" t="s">
        <v>14</v>
      </c>
      <c r="O3" s="5" t="s">
        <v>15</v>
      </c>
      <c r="P3" s="4" t="s">
        <v>16</v>
      </c>
      <c r="Q3" s="1" t="s">
        <v>17</v>
      </c>
      <c r="R3" s="1" t="s">
        <v>18</v>
      </c>
      <c r="S3" s="1" t="s">
        <v>19</v>
      </c>
      <c r="T3" s="9" t="s">
        <v>20</v>
      </c>
      <c r="U3" t="s">
        <v>21</v>
      </c>
    </row>
    <row r="4" spans="2:20" ht="13.5">
      <c r="B4" s="1" t="s">
        <v>22</v>
      </c>
      <c r="C4" s="1" t="s">
        <v>23</v>
      </c>
      <c r="E4" s="3" t="s">
        <v>24</v>
      </c>
      <c r="F4" s="4" t="s">
        <v>24</v>
      </c>
      <c r="G4" s="4" t="s">
        <v>24</v>
      </c>
      <c r="H4" s="4" t="s">
        <v>24</v>
      </c>
      <c r="I4" s="4" t="s">
        <v>24</v>
      </c>
      <c r="J4" s="3" t="s">
        <v>24</v>
      </c>
      <c r="N4" s="5" t="s">
        <v>25</v>
      </c>
      <c r="O4" s="5" t="s">
        <v>26</v>
      </c>
      <c r="P4" s="4" t="s">
        <v>27</v>
      </c>
      <c r="Q4" s="1" t="s">
        <v>27</v>
      </c>
      <c r="R4" s="1" t="s">
        <v>27</v>
      </c>
      <c r="S4" s="1" t="s">
        <v>27</v>
      </c>
      <c r="T4" s="9"/>
    </row>
    <row r="5" ht="13.5">
      <c r="A5" s="8" t="s">
        <v>0</v>
      </c>
    </row>
    <row r="6" spans="1:256" s="11" customFormat="1" ht="13.5">
      <c r="A6" s="10" t="s">
        <v>28</v>
      </c>
      <c r="B6" s="11" t="s">
        <v>29</v>
      </c>
      <c r="C6" s="12">
        <v>51569.289404</v>
      </c>
      <c r="D6" s="13">
        <v>2000.0705</v>
      </c>
      <c r="E6" s="14">
        <v>625</v>
      </c>
      <c r="F6" s="14">
        <v>-226.4</v>
      </c>
      <c r="G6" s="14">
        <v>398.7</v>
      </c>
      <c r="H6" s="14">
        <v>287</v>
      </c>
      <c r="I6" s="14">
        <v>-130.2</v>
      </c>
      <c r="J6" s="15">
        <v>156.8</v>
      </c>
      <c r="K6" s="16">
        <v>1.422</v>
      </c>
      <c r="L6" s="16">
        <v>1.205</v>
      </c>
      <c r="M6" s="16">
        <v>1.3780000000000001</v>
      </c>
      <c r="N6" s="16">
        <v>1.03193033381713</v>
      </c>
      <c r="O6" s="16">
        <v>1.4</v>
      </c>
      <c r="P6" s="14">
        <v>-75.9</v>
      </c>
      <c r="Q6" s="14">
        <v>-1.8</v>
      </c>
      <c r="R6" s="14">
        <v>67.3</v>
      </c>
      <c r="S6" s="14">
        <v>143.2</v>
      </c>
      <c r="T6" s="17">
        <v>0.22912000000000002</v>
      </c>
      <c r="U6" s="11" t="s">
        <v>30</v>
      </c>
      <c r="IL6"/>
      <c r="IM6"/>
      <c r="IN6"/>
      <c r="IO6"/>
      <c r="IP6"/>
      <c r="IQ6"/>
      <c r="IR6"/>
      <c r="IS6"/>
      <c r="IT6"/>
      <c r="IU6"/>
      <c r="IV6"/>
    </row>
    <row r="7" spans="1:256" s="11" customFormat="1" ht="13.5">
      <c r="A7" s="10" t="s">
        <v>31</v>
      </c>
      <c r="B7" s="11" t="s">
        <v>32</v>
      </c>
      <c r="C7" s="12">
        <v>51570.2747</v>
      </c>
      <c r="D7" s="13">
        <v>2000.07315</v>
      </c>
      <c r="E7" s="14">
        <v>651.7</v>
      </c>
      <c r="F7" s="14">
        <v>-234.5</v>
      </c>
      <c r="G7" s="14">
        <v>417.2</v>
      </c>
      <c r="H7" s="14">
        <v>290.7</v>
      </c>
      <c r="I7" s="14">
        <v>-130.2</v>
      </c>
      <c r="J7" s="15">
        <v>160.5</v>
      </c>
      <c r="K7" s="16">
        <v>1.4060000000000001</v>
      </c>
      <c r="L7" s="16">
        <v>1.201</v>
      </c>
      <c r="M7" s="16">
        <v>1.3780000000000001</v>
      </c>
      <c r="N7" s="16">
        <v>1.02031930333817</v>
      </c>
      <c r="O7" s="16">
        <v>1.392</v>
      </c>
      <c r="P7" s="14">
        <v>-72.2</v>
      </c>
      <c r="Q7" s="14">
        <v>-6.7</v>
      </c>
      <c r="R7" s="14">
        <v>67.3</v>
      </c>
      <c r="S7" s="14">
        <v>139.5</v>
      </c>
      <c r="T7" s="17">
        <v>0.214055547030842</v>
      </c>
      <c r="U7" s="10" t="s">
        <v>33</v>
      </c>
      <c r="IL7"/>
      <c r="IM7"/>
      <c r="IN7"/>
      <c r="IO7"/>
      <c r="IP7"/>
      <c r="IQ7"/>
      <c r="IR7"/>
      <c r="IS7"/>
      <c r="IT7"/>
      <c r="IU7"/>
      <c r="IV7"/>
    </row>
    <row r="8" spans="1:256" s="11" customFormat="1" ht="13.5">
      <c r="A8" s="10" t="s">
        <v>34</v>
      </c>
      <c r="B8" s="11" t="s">
        <v>35</v>
      </c>
      <c r="C8" s="12">
        <v>51572.27033</v>
      </c>
      <c r="D8" s="13">
        <v>2000.078607</v>
      </c>
      <c r="E8" s="14">
        <v>614</v>
      </c>
      <c r="F8" s="14">
        <v>-230.1</v>
      </c>
      <c r="G8" s="14">
        <v>383.9</v>
      </c>
      <c r="H8" s="14">
        <v>288.8</v>
      </c>
      <c r="I8" s="14">
        <v>-139.2</v>
      </c>
      <c r="J8" s="15">
        <v>158.7</v>
      </c>
      <c r="K8" s="16">
        <v>1.396</v>
      </c>
      <c r="L8" s="16">
        <v>1.181</v>
      </c>
      <c r="M8" s="16">
        <v>1.353</v>
      </c>
      <c r="N8" s="16">
        <v>1.03178122690318</v>
      </c>
      <c r="O8" s="16">
        <v>1.3745</v>
      </c>
      <c r="P8" s="14">
        <v>-74</v>
      </c>
      <c r="Q8" s="14">
        <v>-1.8</v>
      </c>
      <c r="R8" s="14">
        <v>69.2</v>
      </c>
      <c r="S8" s="14">
        <v>143.2</v>
      </c>
      <c r="T8" s="17">
        <v>0.23322475570032603</v>
      </c>
      <c r="U8" s="10" t="s">
        <v>36</v>
      </c>
      <c r="IL8"/>
      <c r="IM8"/>
      <c r="IN8"/>
      <c r="IO8"/>
      <c r="IP8"/>
      <c r="IQ8"/>
      <c r="IR8"/>
      <c r="IS8"/>
      <c r="IT8"/>
      <c r="IU8"/>
      <c r="IV8"/>
    </row>
    <row r="9" spans="1:256" s="11" customFormat="1" ht="13.5">
      <c r="A9" s="10" t="s">
        <v>37</v>
      </c>
      <c r="B9" s="11" t="s">
        <v>38</v>
      </c>
      <c r="C9" s="12">
        <v>51573.308727</v>
      </c>
      <c r="D9" s="13">
        <v>2000.081445</v>
      </c>
      <c r="E9" s="14">
        <v>630.7</v>
      </c>
      <c r="F9" s="14">
        <v>-222.7</v>
      </c>
      <c r="G9" s="14">
        <v>408</v>
      </c>
      <c r="H9" s="14">
        <v>287</v>
      </c>
      <c r="I9" s="14">
        <v>-130.2</v>
      </c>
      <c r="J9" s="15">
        <v>156.8</v>
      </c>
      <c r="K9" s="16">
        <v>1.424</v>
      </c>
      <c r="L9" s="16">
        <v>1.207</v>
      </c>
      <c r="M9" s="16">
        <v>1.371</v>
      </c>
      <c r="N9" s="16">
        <v>1.03865791393144</v>
      </c>
      <c r="O9" s="16">
        <v>1.3975</v>
      </c>
      <c r="P9" s="14">
        <v>-72.2</v>
      </c>
      <c r="Q9" s="14">
        <v>-1.8</v>
      </c>
      <c r="R9" s="14">
        <v>65.5</v>
      </c>
      <c r="S9" s="14">
        <v>137.6</v>
      </c>
      <c r="T9" s="17">
        <v>0.218170286982718</v>
      </c>
      <c r="U9" s="18" t="s">
        <v>39</v>
      </c>
      <c r="V9" s="19"/>
      <c r="W9" s="19"/>
      <c r="X9" s="19"/>
      <c r="IL9"/>
      <c r="IM9"/>
      <c r="IN9"/>
      <c r="IO9"/>
      <c r="IP9"/>
      <c r="IQ9"/>
      <c r="IR9"/>
      <c r="IS9"/>
      <c r="IT9"/>
      <c r="IU9"/>
      <c r="IV9"/>
    </row>
    <row r="10" spans="1:256" s="25" customFormat="1" ht="13.5">
      <c r="A10" s="20" t="s">
        <v>40</v>
      </c>
      <c r="B10" s="11" t="s">
        <v>41</v>
      </c>
      <c r="C10" s="12">
        <f>51887.959732+0.5</f>
        <v>51888.459732</v>
      </c>
      <c r="D10" s="21">
        <v>2000.94</v>
      </c>
      <c r="E10" s="22">
        <f>G10-F10</f>
        <v>629.46</v>
      </c>
      <c r="F10" s="23">
        <f>-247.59+4.5</f>
        <v>-243.09</v>
      </c>
      <c r="G10" s="22">
        <f>381.87+4.5</f>
        <v>386.37</v>
      </c>
      <c r="H10" s="23">
        <f>J10-I10</f>
        <v>288.81</v>
      </c>
      <c r="I10" s="23">
        <f>-134.65+4.5</f>
        <v>-130.15</v>
      </c>
      <c r="J10" s="22">
        <f>154.16+4.5</f>
        <v>158.66</v>
      </c>
      <c r="K10" s="24">
        <v>1.425</v>
      </c>
      <c r="L10" s="24">
        <v>1.209</v>
      </c>
      <c r="M10" s="24">
        <v>1.396</v>
      </c>
      <c r="N10" s="24">
        <f>K10/M10</f>
        <v>1.0207736389684814</v>
      </c>
      <c r="O10" s="24">
        <f>(K10+M10)/2</f>
        <v>1.4104999999999999</v>
      </c>
      <c r="P10" s="23">
        <f>-79.11+4.5</f>
        <v>-74.61</v>
      </c>
      <c r="Q10" s="23">
        <f>-11.23+4.5</f>
        <v>-6.73</v>
      </c>
      <c r="R10" s="23">
        <f>56.03+4.5</f>
        <v>60.53</v>
      </c>
      <c r="S10" s="23">
        <f>R10-P10</f>
        <v>135.14</v>
      </c>
      <c r="T10" s="17">
        <v>0.215</v>
      </c>
      <c r="U10" s="10" t="s">
        <v>40</v>
      </c>
      <c r="IL10"/>
      <c r="IM10"/>
      <c r="IN10"/>
      <c r="IO10"/>
      <c r="IP10"/>
      <c r="IQ10"/>
      <c r="IR10"/>
      <c r="IS10"/>
      <c r="IT10"/>
      <c r="IU10"/>
      <c r="IV10"/>
    </row>
    <row r="11" spans="1:256" s="25" customFormat="1" ht="13.5">
      <c r="A11" s="20" t="s">
        <v>42</v>
      </c>
      <c r="B11" s="11" t="s">
        <v>43</v>
      </c>
      <c r="C11" s="12">
        <f>51888.896195+0.5</f>
        <v>51889.396195</v>
      </c>
      <c r="D11" s="21">
        <v>2000.94</v>
      </c>
      <c r="E11" s="22">
        <f>G11-F11</f>
        <v>622.06</v>
      </c>
      <c r="F11" s="23">
        <f>-245.74+4.5</f>
        <v>-241.24</v>
      </c>
      <c r="G11" s="22">
        <f>376.32+4.5</f>
        <v>380.82</v>
      </c>
      <c r="H11" s="23">
        <f>J11-I11</f>
        <v>284.49</v>
      </c>
      <c r="I11" s="23">
        <f>-133.42+4.5</f>
        <v>-128.92</v>
      </c>
      <c r="J11" s="22">
        <f>151.07+4.5</f>
        <v>155.57</v>
      </c>
      <c r="K11" s="24">
        <v>1.412</v>
      </c>
      <c r="L11" s="24">
        <v>1.202</v>
      </c>
      <c r="M11" s="24">
        <v>1.376</v>
      </c>
      <c r="N11" s="24">
        <f>K11/M11</f>
        <v>1.0261627906976745</v>
      </c>
      <c r="O11" s="24">
        <f>(K11+M11)/2</f>
        <v>1.394</v>
      </c>
      <c r="P11" s="23">
        <f>-80.97+4.5</f>
        <v>-76.47</v>
      </c>
      <c r="Q11" s="23">
        <f>-10.61+4.5</f>
        <v>-6.109999999999999</v>
      </c>
      <c r="R11" s="23">
        <f>54.18+4.5</f>
        <v>58.68</v>
      </c>
      <c r="S11" s="23">
        <f>R11-P11</f>
        <v>135.15</v>
      </c>
      <c r="T11" s="17">
        <v>0.217</v>
      </c>
      <c r="U11" s="10" t="s">
        <v>42</v>
      </c>
      <c r="IL11"/>
      <c r="IM11"/>
      <c r="IN11"/>
      <c r="IO11"/>
      <c r="IP11"/>
      <c r="IQ11"/>
      <c r="IR11"/>
      <c r="IS11"/>
      <c r="IT11"/>
      <c r="IU11"/>
      <c r="IV11"/>
    </row>
    <row r="12" spans="1:256" s="25" customFormat="1" ht="13.5">
      <c r="A12" s="20" t="s">
        <v>44</v>
      </c>
      <c r="B12" s="11" t="s">
        <v>45</v>
      </c>
      <c r="C12" s="26">
        <v>51891.954797</v>
      </c>
      <c r="D12" s="21">
        <v>2000.951</v>
      </c>
      <c r="E12" s="22">
        <f>G12-F12</f>
        <v>630.7</v>
      </c>
      <c r="F12" s="23">
        <f>-247.59+4.5</f>
        <v>-243.09</v>
      </c>
      <c r="G12" s="22">
        <f>383.11+4.5</f>
        <v>387.61</v>
      </c>
      <c r="H12" s="23">
        <f>J12-I12</f>
        <v>286.96</v>
      </c>
      <c r="I12" s="23">
        <f>-133.42+4.5</f>
        <v>-128.92</v>
      </c>
      <c r="J12" s="22">
        <f>153.54+4.5</f>
        <v>158.04</v>
      </c>
      <c r="K12" s="24">
        <v>1.426</v>
      </c>
      <c r="L12" s="24">
        <v>1.207</v>
      </c>
      <c r="M12" s="24">
        <v>1.38</v>
      </c>
      <c r="N12" s="24">
        <f>K12/M12</f>
        <v>1.0333333333333334</v>
      </c>
      <c r="O12" s="24">
        <f>(K12+M12)/2</f>
        <v>1.403</v>
      </c>
      <c r="P12" s="23">
        <f>-79.11+4.5</f>
        <v>-74.61</v>
      </c>
      <c r="Q12" s="23">
        <f>-13.08+4.5</f>
        <v>-8.58</v>
      </c>
      <c r="R12" s="23">
        <f>52.95+4.5</f>
        <v>57.45</v>
      </c>
      <c r="S12" s="23">
        <f>R12-P12</f>
        <v>132.06</v>
      </c>
      <c r="T12" s="17">
        <v>0.209</v>
      </c>
      <c r="U12" s="10" t="s">
        <v>46</v>
      </c>
      <c r="IL12"/>
      <c r="IM12"/>
      <c r="IN12"/>
      <c r="IO12"/>
      <c r="IP12"/>
      <c r="IQ12"/>
      <c r="IR12"/>
      <c r="IS12"/>
      <c r="IT12"/>
      <c r="IU12"/>
      <c r="IV12"/>
    </row>
    <row r="13" spans="1:256" s="11" customFormat="1" ht="13.5">
      <c r="A13" s="10" t="s">
        <v>47</v>
      </c>
      <c r="B13" s="11" t="s">
        <v>48</v>
      </c>
      <c r="C13" s="27">
        <v>52235.3414</v>
      </c>
      <c r="D13" s="13">
        <v>2001.8927</v>
      </c>
      <c r="E13" s="15">
        <v>618.4</v>
      </c>
      <c r="F13" s="14">
        <v>-241.9</v>
      </c>
      <c r="G13" s="15">
        <v>376.5</v>
      </c>
      <c r="H13" s="14">
        <v>284.5</v>
      </c>
      <c r="I13" s="14">
        <v>-127.7</v>
      </c>
      <c r="J13" s="15">
        <v>156.8</v>
      </c>
      <c r="K13" s="16">
        <v>1.387</v>
      </c>
      <c r="L13" s="16">
        <v>1.129</v>
      </c>
      <c r="M13" s="16">
        <v>1.32</v>
      </c>
      <c r="N13" s="16">
        <v>1.05075757575758</v>
      </c>
      <c r="O13" s="16">
        <v>1.3535</v>
      </c>
      <c r="P13" s="14">
        <v>-72.2</v>
      </c>
      <c r="Q13" s="14">
        <v>4.4</v>
      </c>
      <c r="R13" s="14">
        <v>71</v>
      </c>
      <c r="S13" s="14">
        <v>143.2</v>
      </c>
      <c r="T13" s="17">
        <v>0.23156532988357</v>
      </c>
      <c r="U13" s="10" t="s">
        <v>47</v>
      </c>
      <c r="IL13"/>
      <c r="IM13"/>
      <c r="IN13"/>
      <c r="IO13"/>
      <c r="IP13"/>
      <c r="IQ13"/>
      <c r="IR13"/>
      <c r="IS13"/>
      <c r="IT13"/>
      <c r="IU13"/>
      <c r="IV13"/>
    </row>
    <row r="14" spans="1:256" s="11" customFormat="1" ht="13.5">
      <c r="A14" s="10" t="s">
        <v>49</v>
      </c>
      <c r="B14" s="11" t="s">
        <v>50</v>
      </c>
      <c r="C14" s="27">
        <v>52236.4087</v>
      </c>
      <c r="D14" s="13">
        <v>2001.8956</v>
      </c>
      <c r="E14" s="15">
        <v>625.8</v>
      </c>
      <c r="F14" s="14">
        <v>-249.3</v>
      </c>
      <c r="G14" s="15">
        <v>376.5</v>
      </c>
      <c r="H14" s="14">
        <v>287</v>
      </c>
      <c r="I14" s="14">
        <v>-130.2</v>
      </c>
      <c r="J14" s="15">
        <v>156.8</v>
      </c>
      <c r="K14" s="16">
        <v>1.393</v>
      </c>
      <c r="L14" s="16">
        <v>1.114</v>
      </c>
      <c r="M14" s="16">
        <v>1.318</v>
      </c>
      <c r="N14" s="16">
        <v>1.05690440060698</v>
      </c>
      <c r="O14" s="16">
        <v>1.3555000000000001</v>
      </c>
      <c r="P14" s="14">
        <v>-74</v>
      </c>
      <c r="Q14" s="14">
        <v>0.7</v>
      </c>
      <c r="R14" s="14">
        <v>72.9</v>
      </c>
      <c r="S14" s="14">
        <v>146.9</v>
      </c>
      <c r="T14" s="17">
        <v>0.234739533397251</v>
      </c>
      <c r="U14" s="10" t="s">
        <v>49</v>
      </c>
      <c r="IL14"/>
      <c r="IM14"/>
      <c r="IN14"/>
      <c r="IO14"/>
      <c r="IP14"/>
      <c r="IQ14"/>
      <c r="IR14"/>
      <c r="IS14"/>
      <c r="IT14"/>
      <c r="IU14"/>
      <c r="IV14"/>
    </row>
    <row r="15" spans="1:256" s="11" customFormat="1" ht="13.5">
      <c r="A15" s="10" t="s">
        <v>51</v>
      </c>
      <c r="B15" s="11" t="s">
        <v>52</v>
      </c>
      <c r="C15" s="27">
        <v>52237.3962</v>
      </c>
      <c r="D15" s="13">
        <v>2001.8984</v>
      </c>
      <c r="E15" s="15">
        <v>610.9</v>
      </c>
      <c r="F15" s="14">
        <v>-245.6</v>
      </c>
      <c r="G15" s="15">
        <v>365.4</v>
      </c>
      <c r="H15" s="14">
        <v>287</v>
      </c>
      <c r="I15" s="14">
        <v>-130.2</v>
      </c>
      <c r="J15" s="15">
        <v>156.8</v>
      </c>
      <c r="K15" s="16">
        <v>1.431</v>
      </c>
      <c r="L15" s="16">
        <v>1.146</v>
      </c>
      <c r="M15" s="16">
        <v>1.351</v>
      </c>
      <c r="N15" s="16">
        <v>1.05921539600296</v>
      </c>
      <c r="O15" s="16">
        <v>1.391</v>
      </c>
      <c r="P15" s="14">
        <v>-72.2</v>
      </c>
      <c r="Q15" s="14">
        <v>-3</v>
      </c>
      <c r="R15" s="14">
        <v>71</v>
      </c>
      <c r="S15" s="14">
        <v>143.2</v>
      </c>
      <c r="T15" s="17">
        <v>0.23440825012277</v>
      </c>
      <c r="U15" s="10" t="s">
        <v>51</v>
      </c>
      <c r="IL15"/>
      <c r="IM15"/>
      <c r="IN15"/>
      <c r="IO15"/>
      <c r="IP15"/>
      <c r="IQ15"/>
      <c r="IR15"/>
      <c r="IS15"/>
      <c r="IT15"/>
      <c r="IU15"/>
      <c r="IV15"/>
    </row>
    <row r="16" spans="1:256" s="11" customFormat="1" ht="13.5">
      <c r="A16" s="10" t="s">
        <v>53</v>
      </c>
      <c r="B16" s="11" t="s">
        <v>54</v>
      </c>
      <c r="C16" s="27">
        <v>52238.3999</v>
      </c>
      <c r="D16" s="13">
        <v>2001.9011</v>
      </c>
      <c r="E16" s="15">
        <v>625.1</v>
      </c>
      <c r="F16" s="14">
        <v>-246.8</v>
      </c>
      <c r="G16" s="15">
        <v>378.4</v>
      </c>
      <c r="H16" s="14">
        <v>290.7</v>
      </c>
      <c r="I16" s="14">
        <v>-130.2</v>
      </c>
      <c r="J16" s="15">
        <v>160.5</v>
      </c>
      <c r="K16" s="16">
        <v>1.404</v>
      </c>
      <c r="L16" s="16">
        <v>1.126</v>
      </c>
      <c r="M16" s="16">
        <v>1.335</v>
      </c>
      <c r="N16" s="16">
        <v>1.05168539325843</v>
      </c>
      <c r="O16" s="16">
        <v>1.3695</v>
      </c>
      <c r="P16" s="14">
        <v>-72.2</v>
      </c>
      <c r="Q16" s="14">
        <v>-1.8</v>
      </c>
      <c r="R16" s="14">
        <v>71</v>
      </c>
      <c r="S16" s="14">
        <v>143.2</v>
      </c>
      <c r="T16" s="17">
        <v>0.229083346664534</v>
      </c>
      <c r="U16" s="10" t="s">
        <v>53</v>
      </c>
      <c r="IL16"/>
      <c r="IM16"/>
      <c r="IN16"/>
      <c r="IO16"/>
      <c r="IP16"/>
      <c r="IQ16"/>
      <c r="IR16"/>
      <c r="IS16"/>
      <c r="IT16"/>
      <c r="IU16"/>
      <c r="IV16"/>
    </row>
    <row r="17" spans="1:256" s="11" customFormat="1" ht="13.5">
      <c r="A17" s="10" t="s">
        <v>55</v>
      </c>
      <c r="B17" s="11" t="s">
        <v>56</v>
      </c>
      <c r="C17" s="27">
        <v>52239.3946</v>
      </c>
      <c r="D17" s="13">
        <v>2001.9038</v>
      </c>
      <c r="E17" s="15">
        <v>620.2</v>
      </c>
      <c r="F17" s="14">
        <v>-245.6</v>
      </c>
      <c r="G17" s="15">
        <v>374.7</v>
      </c>
      <c r="H17" s="14">
        <v>286.4</v>
      </c>
      <c r="I17" s="14">
        <v>-127.7</v>
      </c>
      <c r="J17" s="15">
        <v>158.7</v>
      </c>
      <c r="K17" s="16">
        <v>1.391</v>
      </c>
      <c r="L17" s="16">
        <v>1.125</v>
      </c>
      <c r="M17" s="16">
        <v>1.327</v>
      </c>
      <c r="N17" s="16">
        <v>1.0482290881688</v>
      </c>
      <c r="O17" s="16">
        <v>1.359</v>
      </c>
      <c r="P17" s="14">
        <v>-70.3</v>
      </c>
      <c r="Q17" s="14">
        <v>1.9</v>
      </c>
      <c r="R17" s="14">
        <v>71</v>
      </c>
      <c r="S17" s="14">
        <v>141.3</v>
      </c>
      <c r="T17" s="17">
        <v>0.227829732344405</v>
      </c>
      <c r="U17" s="10" t="s">
        <v>55</v>
      </c>
      <c r="IL17"/>
      <c r="IM17"/>
      <c r="IN17"/>
      <c r="IO17"/>
      <c r="IP17"/>
      <c r="IQ17"/>
      <c r="IR17"/>
      <c r="IS17"/>
      <c r="IT17"/>
      <c r="IU17"/>
      <c r="IV17"/>
    </row>
    <row r="18" spans="1:256" s="11" customFormat="1" ht="13.5">
      <c r="A18" s="10" t="s">
        <v>57</v>
      </c>
      <c r="B18" s="11" t="s">
        <v>58</v>
      </c>
      <c r="C18" s="27">
        <v>52241.3974</v>
      </c>
      <c r="D18" s="13">
        <v>2001.9093</v>
      </c>
      <c r="E18" s="15">
        <v>619.6</v>
      </c>
      <c r="F18" s="14">
        <v>-250.5</v>
      </c>
      <c r="G18" s="15">
        <v>369.1</v>
      </c>
      <c r="H18" s="14">
        <v>293.8</v>
      </c>
      <c r="I18" s="14">
        <v>-131.4</v>
      </c>
      <c r="J18" s="15">
        <v>162.4</v>
      </c>
      <c r="K18" s="16">
        <v>1.405</v>
      </c>
      <c r="L18" s="16">
        <v>1.133</v>
      </c>
      <c r="M18" s="16">
        <v>1.335</v>
      </c>
      <c r="N18" s="16">
        <v>1.05243445692884</v>
      </c>
      <c r="O18" s="16">
        <v>1.37</v>
      </c>
      <c r="P18" s="14">
        <v>-72.2</v>
      </c>
      <c r="Q18" s="14">
        <v>0.7</v>
      </c>
      <c r="R18" s="14">
        <v>69.2</v>
      </c>
      <c r="S18" s="14">
        <v>141.3</v>
      </c>
      <c r="T18" s="17">
        <v>0.228050355067786</v>
      </c>
      <c r="U18" s="10" t="s">
        <v>57</v>
      </c>
      <c r="IL18"/>
      <c r="IM18"/>
      <c r="IN18"/>
      <c r="IO18"/>
      <c r="IP18"/>
      <c r="IQ18"/>
      <c r="IR18"/>
      <c r="IS18"/>
      <c r="IT18"/>
      <c r="IU18"/>
      <c r="IV18"/>
    </row>
    <row r="19" spans="1:256" s="11" customFormat="1" ht="13.5">
      <c r="A19" s="10" t="s">
        <v>59</v>
      </c>
      <c r="B19" s="11" t="s">
        <v>60</v>
      </c>
      <c r="C19" s="27">
        <v>52242.3902</v>
      </c>
      <c r="D19" s="13">
        <v>2001.91203</v>
      </c>
      <c r="E19" s="15">
        <v>625.1</v>
      </c>
      <c r="F19" s="14">
        <v>-246.8</v>
      </c>
      <c r="G19" s="15">
        <v>378.4</v>
      </c>
      <c r="H19" s="14">
        <v>291.9</v>
      </c>
      <c r="I19" s="14">
        <v>-131.4</v>
      </c>
      <c r="J19" s="15">
        <v>160.5</v>
      </c>
      <c r="K19" s="16">
        <v>1.385</v>
      </c>
      <c r="L19" s="16">
        <v>1.121</v>
      </c>
      <c r="M19" s="16">
        <v>1.33</v>
      </c>
      <c r="N19" s="16">
        <v>1.04135338345865</v>
      </c>
      <c r="O19" s="16">
        <v>1.3575</v>
      </c>
      <c r="P19" s="14">
        <v>-68.4</v>
      </c>
      <c r="Q19" s="14">
        <v>-3</v>
      </c>
      <c r="R19" s="14">
        <v>71</v>
      </c>
      <c r="S19" s="14">
        <v>139.5</v>
      </c>
      <c r="T19" s="17">
        <v>0.22316429371300603</v>
      </c>
      <c r="U19" s="10" t="s">
        <v>59</v>
      </c>
      <c r="IL19"/>
      <c r="IM19"/>
      <c r="IN19"/>
      <c r="IO19"/>
      <c r="IP19"/>
      <c r="IQ19"/>
      <c r="IR19"/>
      <c r="IS19"/>
      <c r="IT19"/>
      <c r="IU19"/>
      <c r="IV19"/>
    </row>
    <row r="20" spans="1:256" s="29" customFormat="1" ht="13.5">
      <c r="A20" s="10"/>
      <c r="B20" s="11"/>
      <c r="C20" s="28"/>
      <c r="D20" s="13"/>
      <c r="E20" s="15"/>
      <c r="F20" s="14"/>
      <c r="G20" s="15"/>
      <c r="H20" s="14"/>
      <c r="I20" s="14"/>
      <c r="J20" s="15"/>
      <c r="K20" s="16"/>
      <c r="L20" s="16"/>
      <c r="M20" s="16"/>
      <c r="N20" s="16"/>
      <c r="O20" s="16"/>
      <c r="P20" s="16"/>
      <c r="Q20" s="14"/>
      <c r="R20" s="14"/>
      <c r="S20" s="14"/>
      <c r="T20" s="14"/>
      <c r="U20" s="11"/>
      <c r="IL20"/>
      <c r="IM20"/>
      <c r="IN20"/>
      <c r="IO20"/>
      <c r="IP20"/>
      <c r="IQ20"/>
      <c r="IR20"/>
      <c r="IS20"/>
      <c r="IT20"/>
      <c r="IU20"/>
      <c r="IV20"/>
    </row>
    <row r="21" spans="1:256" s="29" customFormat="1" ht="13.5">
      <c r="A21" s="10"/>
      <c r="B21" s="11"/>
      <c r="C21" s="28"/>
      <c r="D21" s="13"/>
      <c r="E21" s="15"/>
      <c r="F21" s="14"/>
      <c r="G21" s="15"/>
      <c r="H21" s="14"/>
      <c r="I21" s="14"/>
      <c r="J21" s="15"/>
      <c r="K21" s="16"/>
      <c r="L21" s="16"/>
      <c r="M21" s="16"/>
      <c r="N21" s="16"/>
      <c r="O21" s="16"/>
      <c r="P21" s="16"/>
      <c r="Q21" s="14"/>
      <c r="R21" s="14"/>
      <c r="S21" s="14"/>
      <c r="T21" s="14"/>
      <c r="U21" s="11"/>
      <c r="IL21"/>
      <c r="IM21"/>
      <c r="IN21"/>
      <c r="IO21"/>
      <c r="IP21"/>
      <c r="IQ21"/>
      <c r="IR21"/>
      <c r="IS21"/>
      <c r="IT21"/>
      <c r="IU21"/>
      <c r="IV21"/>
    </row>
    <row r="22" spans="1:256" s="29" customFormat="1" ht="13.5">
      <c r="A22" s="10"/>
      <c r="B22" s="11"/>
      <c r="C22" s="28"/>
      <c r="D22" s="13"/>
      <c r="E22" s="15"/>
      <c r="F22" s="14"/>
      <c r="G22" s="15"/>
      <c r="H22" s="14"/>
      <c r="I22" s="14"/>
      <c r="J22" s="15"/>
      <c r="K22" s="16"/>
      <c r="L22" s="16"/>
      <c r="M22" s="16"/>
      <c r="N22" s="16"/>
      <c r="O22" s="16"/>
      <c r="P22" s="16"/>
      <c r="Q22" s="14"/>
      <c r="R22" s="14"/>
      <c r="S22" s="14"/>
      <c r="T22" s="14"/>
      <c r="U22" s="11"/>
      <c r="IL22"/>
      <c r="IM22"/>
      <c r="IN22"/>
      <c r="IO22"/>
      <c r="IP22"/>
      <c r="IQ22"/>
      <c r="IR22"/>
      <c r="IS22"/>
      <c r="IT22"/>
      <c r="IU22"/>
      <c r="IV22"/>
    </row>
    <row r="23" spans="1:256" s="29" customFormat="1" ht="13.5">
      <c r="A23" s="30"/>
      <c r="B23" s="11"/>
      <c r="C23" s="31"/>
      <c r="D23" s="32"/>
      <c r="E23" s="33"/>
      <c r="F23" s="34"/>
      <c r="G23" s="33"/>
      <c r="H23" s="34"/>
      <c r="I23" s="34"/>
      <c r="J23" s="33"/>
      <c r="K23" s="35"/>
      <c r="L23" s="35"/>
      <c r="M23" s="35"/>
      <c r="N23" s="35"/>
      <c r="O23" s="35"/>
      <c r="P23" s="34"/>
      <c r="Q23" s="34"/>
      <c r="R23" s="34"/>
      <c r="S23" s="34"/>
      <c r="T23" s="36"/>
      <c r="IL23"/>
      <c r="IM23"/>
      <c r="IN23"/>
      <c r="IO23"/>
      <c r="IP23"/>
      <c r="IQ23"/>
      <c r="IR23"/>
      <c r="IS23"/>
      <c r="IT23"/>
      <c r="IU23"/>
      <c r="IV23"/>
    </row>
    <row r="24" ht="13.5">
      <c r="A24" s="8" t="s">
        <v>0</v>
      </c>
    </row>
    <row r="25" spans="1:21" ht="13.5">
      <c r="A25" s="1" t="s">
        <v>1</v>
      </c>
      <c r="B25" s="1" t="s">
        <v>2</v>
      </c>
      <c r="C25" s="1" t="s">
        <v>3</v>
      </c>
      <c r="D25" s="2" t="s">
        <v>4</v>
      </c>
      <c r="K25" s="5" t="s">
        <v>61</v>
      </c>
      <c r="L25" s="5" t="s">
        <v>62</v>
      </c>
      <c r="M25" s="5" t="s">
        <v>63</v>
      </c>
      <c r="N25" s="5" t="s">
        <v>14</v>
      </c>
      <c r="O25" s="5" t="s">
        <v>15</v>
      </c>
      <c r="P25" s="4" t="s">
        <v>16</v>
      </c>
      <c r="Q25" s="1" t="s">
        <v>17</v>
      </c>
      <c r="R25" s="1" t="s">
        <v>18</v>
      </c>
      <c r="S25" s="1" t="s">
        <v>19</v>
      </c>
      <c r="T25" s="9"/>
      <c r="U25" t="s">
        <v>21</v>
      </c>
    </row>
    <row r="26" spans="2:20" ht="13.5">
      <c r="B26" s="1" t="s">
        <v>22</v>
      </c>
      <c r="C26" s="1" t="s">
        <v>23</v>
      </c>
      <c r="N26" s="5" t="s">
        <v>25</v>
      </c>
      <c r="O26" s="5" t="s">
        <v>64</v>
      </c>
      <c r="P26" s="4" t="s">
        <v>27</v>
      </c>
      <c r="Q26" s="1" t="s">
        <v>27</v>
      </c>
      <c r="R26" s="1" t="s">
        <v>27</v>
      </c>
      <c r="S26" s="1" t="s">
        <v>27</v>
      </c>
      <c r="T26" s="9"/>
    </row>
    <row r="27" ht="13.5">
      <c r="A27" s="8" t="s">
        <v>0</v>
      </c>
    </row>
    <row r="28" spans="1:5" ht="13.5">
      <c r="A28" s="8"/>
      <c r="E28" s="37" t="s">
        <v>65</v>
      </c>
    </row>
    <row r="29" spans="1:5" ht="13.5">
      <c r="A29" s="8"/>
      <c r="E29" s="37" t="s">
        <v>66</v>
      </c>
    </row>
    <row r="30" ht="13.5">
      <c r="E30" s="37" t="s">
        <v>67</v>
      </c>
    </row>
    <row r="31" spans="5:7" ht="13.5">
      <c r="E31" s="37" t="s">
        <v>68</v>
      </c>
      <c r="G31" s="38"/>
    </row>
    <row r="32" ht="13.5">
      <c r="E32" t="s">
        <v>69</v>
      </c>
    </row>
    <row r="38" ht="13.5">
      <c r="A38" s="8"/>
    </row>
  </sheetData>
  <printOptions/>
  <pageMargins left="0.7479166666666667" right="0.7479166666666667" top="0.984027777777778" bottom="0.984027777777778" header="0.5118055555555556" footer="0.5118055555555556"/>
  <pageSetup horizontalDpi="300" verticalDpi="300" orientation="portrait" paperSize="9" scale="70"/>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かたひら</dc:creator>
  <cp:keywords/>
  <dc:description/>
  <cp:lastModifiedBy>kata kata</cp:lastModifiedBy>
  <cp:lastPrinted>2000-02-13T12:34:43Z</cp:lastPrinted>
  <dcterms:created xsi:type="dcterms:W3CDTF">2000-02-13T08:56:17Z</dcterms:created>
  <dcterms:modified xsi:type="dcterms:W3CDTF">2008-08-19T07:41:11Z</dcterms:modified>
  <cp:category/>
  <cp:version/>
  <cp:contentType/>
  <cp:contentStatus/>
  <cp:revision>41</cp:revision>
</cp:coreProperties>
</file>